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2265" yWindow="0" windowWidth="30840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Sheet1!$A$1:$W$64</definedName>
  </definedNames>
  <calcPr calcId="140001" concurrentCalc="0"/>
</workbook>
</file>

<file path=xl/calcChain.xml><?xml version="1.0" encoding="utf-8"?>
<calcChain xmlns="http://schemas.openxmlformats.org/spreadsheetml/2006/main">
  <c r="B31" i="1"/>
  <c r="D31"/>
  <c r="E31"/>
  <c r="F31"/>
  <c r="G31"/>
  <c r="H31"/>
  <c r="I31"/>
  <c r="J31"/>
  <c r="K31"/>
  <c r="L31"/>
  <c r="M31"/>
  <c r="N31"/>
  <c r="O31"/>
  <c r="P31"/>
  <c r="Q31"/>
  <c r="R31"/>
  <c r="S31"/>
  <c r="D51"/>
  <c r="E51"/>
  <c r="F51"/>
  <c r="G51"/>
  <c r="H51"/>
  <c r="I51"/>
  <c r="J51"/>
  <c r="K51"/>
  <c r="L51"/>
  <c r="M51"/>
  <c r="N51"/>
  <c r="O51"/>
  <c r="P51"/>
  <c r="Q51"/>
  <c r="R51"/>
  <c r="S51"/>
  <c r="D39"/>
  <c r="D40"/>
  <c r="E39"/>
  <c r="C10"/>
  <c r="C12"/>
  <c r="C24"/>
  <c r="L53"/>
  <c r="L56"/>
  <c r="C11"/>
  <c r="C20"/>
  <c r="C21"/>
  <c r="C22"/>
  <c r="D28"/>
  <c r="E28"/>
  <c r="F28"/>
  <c r="G28"/>
  <c r="H28"/>
  <c r="I28"/>
  <c r="J28"/>
  <c r="K28"/>
  <c r="L28"/>
  <c r="M28"/>
  <c r="N28"/>
  <c r="O28"/>
  <c r="P28"/>
  <c r="Q28"/>
  <c r="R28"/>
  <c r="S28"/>
  <c r="D48"/>
  <c r="E48"/>
  <c r="F48"/>
  <c r="G48"/>
  <c r="H48"/>
  <c r="I48"/>
  <c r="J48"/>
  <c r="K48"/>
  <c r="L48"/>
  <c r="M48"/>
  <c r="N48"/>
  <c r="O48"/>
  <c r="P48"/>
  <c r="Q48"/>
  <c r="R48"/>
  <c r="S48"/>
  <c r="L57"/>
  <c r="D33"/>
  <c r="D36"/>
  <c r="D37"/>
  <c r="D42"/>
  <c r="D44"/>
  <c r="H53"/>
  <c r="H56"/>
  <c r="H57"/>
  <c r="S53"/>
  <c r="S56"/>
  <c r="S57"/>
  <c r="O53"/>
  <c r="O56"/>
  <c r="O57"/>
  <c r="K53"/>
  <c r="K56"/>
  <c r="K57"/>
  <c r="G53"/>
  <c r="G56"/>
  <c r="G57"/>
  <c r="G33"/>
  <c r="G36"/>
  <c r="G37"/>
  <c r="H33"/>
  <c r="H36"/>
  <c r="H37"/>
  <c r="J33"/>
  <c r="J36"/>
  <c r="J37"/>
  <c r="L33"/>
  <c r="L36"/>
  <c r="L37"/>
  <c r="N33"/>
  <c r="N36"/>
  <c r="N37"/>
  <c r="P33"/>
  <c r="P36"/>
  <c r="P37"/>
  <c r="R33"/>
  <c r="R36"/>
  <c r="R37"/>
  <c r="F33"/>
  <c r="F36"/>
  <c r="F37"/>
  <c r="R53"/>
  <c r="R56"/>
  <c r="R57"/>
  <c r="N53"/>
  <c r="N56"/>
  <c r="N57"/>
  <c r="J53"/>
  <c r="J56"/>
  <c r="J57"/>
  <c r="F53"/>
  <c r="F56"/>
  <c r="F57"/>
  <c r="Q53"/>
  <c r="Q56"/>
  <c r="Q57"/>
  <c r="M53"/>
  <c r="M56"/>
  <c r="M57"/>
  <c r="I53"/>
  <c r="I56"/>
  <c r="I57"/>
  <c r="E53"/>
  <c r="E56"/>
  <c r="E57"/>
  <c r="I33"/>
  <c r="I36"/>
  <c r="I37"/>
  <c r="K33"/>
  <c r="K36"/>
  <c r="K37"/>
  <c r="M33"/>
  <c r="M36"/>
  <c r="M37"/>
  <c r="O33"/>
  <c r="O36"/>
  <c r="O37"/>
  <c r="Q33"/>
  <c r="Q36"/>
  <c r="Q37"/>
  <c r="S33"/>
  <c r="S36"/>
  <c r="S37"/>
  <c r="D53"/>
  <c r="D56"/>
  <c r="D57"/>
  <c r="E33"/>
  <c r="E36"/>
  <c r="E37"/>
  <c r="E42"/>
  <c r="E40"/>
  <c r="P53"/>
  <c r="P56"/>
  <c r="P57"/>
  <c r="F39"/>
  <c r="F40"/>
  <c r="F42"/>
  <c r="F44"/>
  <c r="E44"/>
  <c r="G39"/>
  <c r="G42"/>
  <c r="G40"/>
  <c r="H39"/>
  <c r="H42"/>
  <c r="H40"/>
  <c r="G44"/>
  <c r="I39"/>
  <c r="I42"/>
  <c r="I40"/>
  <c r="H44"/>
  <c r="J39"/>
  <c r="J42"/>
  <c r="J40"/>
  <c r="I44"/>
  <c r="K39"/>
  <c r="K42"/>
  <c r="K40"/>
  <c r="J44"/>
  <c r="L39"/>
  <c r="L42"/>
  <c r="L40"/>
  <c r="K44"/>
  <c r="M39"/>
  <c r="M42"/>
  <c r="M40"/>
  <c r="L44"/>
  <c r="N39"/>
  <c r="N42"/>
  <c r="N40"/>
  <c r="M44"/>
  <c r="O39"/>
  <c r="O42"/>
  <c r="O40"/>
  <c r="N44"/>
  <c r="P39"/>
  <c r="P42"/>
  <c r="P40"/>
  <c r="O44"/>
  <c r="Q39"/>
  <c r="Q42"/>
  <c r="Q40"/>
  <c r="P44"/>
  <c r="R39"/>
  <c r="R42"/>
  <c r="R40"/>
  <c r="Q44"/>
  <c r="S39"/>
  <c r="S42"/>
  <c r="S40"/>
  <c r="R44"/>
  <c r="D59"/>
  <c r="D62"/>
  <c r="S44"/>
  <c r="D60"/>
  <c r="D64"/>
  <c r="E59"/>
  <c r="E62"/>
  <c r="E60"/>
  <c r="E64"/>
  <c r="F59"/>
  <c r="F62"/>
  <c r="F60"/>
  <c r="F64"/>
  <c r="G59"/>
  <c r="G62"/>
  <c r="G60"/>
  <c r="G64"/>
  <c r="H59"/>
  <c r="H62"/>
  <c r="H60"/>
  <c r="I59"/>
  <c r="I62"/>
  <c r="I60"/>
  <c r="H64"/>
  <c r="J59"/>
  <c r="J62"/>
  <c r="J60"/>
  <c r="I64"/>
  <c r="K59"/>
  <c r="K62"/>
  <c r="K60"/>
  <c r="J64"/>
  <c r="L59"/>
  <c r="L62"/>
  <c r="L60"/>
  <c r="K64"/>
  <c r="M59"/>
  <c r="M62"/>
  <c r="M60"/>
  <c r="L64"/>
  <c r="N59"/>
  <c r="N62"/>
  <c r="N60"/>
  <c r="M64"/>
  <c r="O59"/>
  <c r="O62"/>
  <c r="O60"/>
  <c r="N64"/>
  <c r="P59"/>
  <c r="P62"/>
  <c r="O64"/>
  <c r="P60"/>
  <c r="P64"/>
  <c r="Q59"/>
  <c r="Q62"/>
  <c r="Q60"/>
  <c r="Q64"/>
  <c r="R59"/>
  <c r="R62"/>
  <c r="R60"/>
  <c r="S59"/>
  <c r="S62"/>
  <c r="S60"/>
  <c r="R64"/>
  <c r="S64"/>
</calcChain>
</file>

<file path=xl/sharedStrings.xml><?xml version="1.0" encoding="utf-8"?>
<sst xmlns="http://schemas.openxmlformats.org/spreadsheetml/2006/main" count="56" uniqueCount="47">
  <si>
    <t>Invested Capital</t>
  </si>
  <si>
    <t>Annual Net Return on Investment</t>
  </si>
  <si>
    <t>Less Tax Payable on Unearned Income</t>
  </si>
  <si>
    <t>Annual Net Investment Income</t>
  </si>
  <si>
    <t>Other</t>
  </si>
  <si>
    <t>Less Tax Payable on Earned &amp; Pension Income</t>
  </si>
  <si>
    <t>Age</t>
  </si>
  <si>
    <t>Annual Drawdown Calculations</t>
  </si>
  <si>
    <t>Net Monthly Earned &amp; Pension Income</t>
  </si>
  <si>
    <t>Capital Remaining</t>
  </si>
  <si>
    <t>Annual Surplus or Deficit</t>
  </si>
  <si>
    <t>Amount % Needed to Overcome Deficit</t>
  </si>
  <si>
    <t>Social Security</t>
  </si>
  <si>
    <t>Pension/IRA</t>
  </si>
  <si>
    <t>Conservative estimate of Earnings</t>
  </si>
  <si>
    <t>Estimated Increased Annual Expense % (cost of living increase)</t>
  </si>
  <si>
    <t>Retirement Income</t>
  </si>
  <si>
    <t>Revised Net Annual Earned, Passive &amp; Pension Income</t>
  </si>
  <si>
    <t>Annual Capital Income</t>
  </si>
  <si>
    <t>Additional Annual Income</t>
  </si>
  <si>
    <t>Total Additional Annual Income</t>
  </si>
  <si>
    <t xml:space="preserve">Combined Capital Income and Additional Income </t>
  </si>
  <si>
    <t>Estimated Annual Expenses</t>
  </si>
  <si>
    <t xml:space="preserve">Estimated Annual Expense </t>
  </si>
  <si>
    <t xml:space="preserve">Conservative estimate of Passive Revenue </t>
  </si>
  <si>
    <r>
      <rPr>
        <b/>
        <i/>
        <sz val="11"/>
        <rFont val="Calibri"/>
        <family val="2"/>
      </rPr>
      <t>Reduction</t>
    </r>
    <r>
      <rPr>
        <sz val="11"/>
        <rFont val="Calibri"/>
        <family val="2"/>
      </rPr>
      <t xml:space="preserve"> of Conservative Earnings and/or Other Annual Income</t>
    </r>
  </si>
  <si>
    <t>Peter's Retirement Planner</t>
  </si>
  <si>
    <t>Age at time of retirement/goal for financial independence</t>
  </si>
  <si>
    <t>Net Annual Earned, Passive, and Pension Income</t>
  </si>
  <si>
    <t>Amount of Capital Drawdown</t>
  </si>
  <si>
    <r>
      <rPr>
        <b/>
        <sz val="11"/>
        <color indexed="8"/>
        <rFont val="Calibri"/>
        <family val="2"/>
      </rPr>
      <t>Annual Net Return on investment:</t>
    </r>
    <r>
      <rPr>
        <sz val="11"/>
        <color theme="1"/>
        <rFont val="Calibri"/>
        <family val="2"/>
        <scheme val="minor"/>
      </rPr>
      <t xml:space="preserve"> Use a conservative estimate, which can be changed as circumstances alter.</t>
    </r>
  </si>
  <si>
    <r>
      <rPr>
        <b/>
        <sz val="11"/>
        <color indexed="8"/>
        <rFont val="Calibri"/>
        <family val="2"/>
      </rPr>
      <t>Less Tax Payable on Unearned Income:</t>
    </r>
    <r>
      <rPr>
        <sz val="11"/>
        <color theme="1"/>
        <rFont val="Calibri"/>
        <family val="2"/>
        <scheme val="minor"/>
      </rPr>
      <t xml:space="preserve"> Enter your tax percentage unless you do not expect to owe tax.</t>
    </r>
  </si>
  <si>
    <r>
      <t>Surplus or Shortfall: I</t>
    </r>
    <r>
      <rPr>
        <sz val="11"/>
        <color theme="1"/>
        <rFont val="Calibri"/>
        <family val="2"/>
        <scheme val="minor"/>
      </rPr>
      <t>ndicates whether income is sufficient to cover expenses and, if not, additional drawdown needed</t>
    </r>
  </si>
  <si>
    <r>
      <rPr>
        <b/>
        <sz val="11"/>
        <color indexed="62"/>
        <rFont val="Calibri"/>
        <family val="2"/>
      </rPr>
      <t>Annual Percent Capital Drawdown</t>
    </r>
    <r>
      <rPr>
        <sz val="11"/>
        <color indexed="62"/>
        <rFont val="Calibri"/>
        <family val="2"/>
      </rPr>
      <t>: Enter  percentage of current capital to draw down to cover the shortfall and/or spend in some other way. Planner uses this % to calculate how much capital remains.</t>
    </r>
  </si>
  <si>
    <t>Annual Percent Capital Drawdown</t>
  </si>
  <si>
    <r>
      <rPr>
        <b/>
        <sz val="11"/>
        <color indexed="8"/>
        <rFont val="Calibri"/>
        <family val="2"/>
      </rPr>
      <t xml:space="preserve">Surplus or </t>
    </r>
    <r>
      <rPr>
        <b/>
        <sz val="11"/>
        <color indexed="10"/>
        <rFont val="Calibri"/>
        <family val="2"/>
      </rPr>
      <t xml:space="preserve">Shortfall </t>
    </r>
    <r>
      <rPr>
        <sz val="11"/>
        <color theme="1"/>
        <rFont val="Calibri"/>
        <family val="2"/>
        <scheme val="minor"/>
      </rPr>
      <t>of Earned &amp; Pension Income to Expense</t>
    </r>
  </si>
  <si>
    <t>The Intent of this planner is to calculate how to live on income earned by your capital, rather than spending capital for as long as possible.</t>
  </si>
  <si>
    <t>EXPLANATION OF TERMINOLOGY</t>
  </si>
  <si>
    <t>Annual % Needed to Overcome Deficit</t>
  </si>
  <si>
    <r>
      <rPr>
        <b/>
        <sz val="11"/>
        <color indexed="8"/>
        <rFont val="Calibri"/>
        <family val="2"/>
      </rPr>
      <t xml:space="preserve">Annual Surplus or Deficit:  </t>
    </r>
    <r>
      <rPr>
        <sz val="11"/>
        <color theme="1"/>
        <rFont val="Calibri"/>
        <family val="2"/>
        <scheme val="minor"/>
      </rPr>
      <t>Calculates amount of money left after annual drawdown.</t>
    </r>
  </si>
  <si>
    <r>
      <t xml:space="preserve">Annual % Needed to Overcome Deficit:  </t>
    </r>
    <r>
      <rPr>
        <sz val="11"/>
        <color theme="1"/>
        <rFont val="Calibri"/>
        <family val="2"/>
        <scheme val="minor"/>
      </rPr>
      <t xml:space="preserve">When there is a deficit, this line indicates the percentage of remaining capital needed for drawdown. </t>
    </r>
  </si>
  <si>
    <r>
      <rPr>
        <b/>
        <sz val="11"/>
        <color indexed="8"/>
        <rFont val="Calibri"/>
        <family val="2"/>
      </rPr>
      <t>Monthly Pension and Earned Income</t>
    </r>
    <r>
      <rPr>
        <sz val="11"/>
        <color theme="1"/>
        <rFont val="Calibri"/>
        <family val="2"/>
        <scheme val="minor"/>
      </rPr>
      <t xml:space="preserve">: Enter income sources other than return from investment income. </t>
    </r>
  </si>
  <si>
    <r>
      <rPr>
        <b/>
        <sz val="11"/>
        <color indexed="8"/>
        <rFont val="Calibri"/>
        <family val="2"/>
      </rPr>
      <t xml:space="preserve">Estimated increased Annual Expense: </t>
    </r>
    <r>
      <rPr>
        <sz val="11"/>
        <color theme="1"/>
        <rFont val="Calibri"/>
        <family val="2"/>
        <scheme val="minor"/>
      </rPr>
      <t xml:space="preserve"> Enter % by which you believe your expenses will increase each year due to cost of living increase.</t>
    </r>
  </si>
  <si>
    <r>
      <rPr>
        <b/>
        <sz val="11"/>
        <color indexed="8"/>
        <rFont val="Calibri"/>
        <family val="2"/>
      </rPr>
      <t>Reduction of Earnings:</t>
    </r>
    <r>
      <rPr>
        <sz val="11"/>
        <color theme="1"/>
        <rFont val="Calibri"/>
        <family val="2"/>
        <scheme val="minor"/>
      </rPr>
      <t xml:space="preserve"> Enter estimate of annual decrease in relevant years due to reduction in earned income.</t>
    </r>
  </si>
  <si>
    <t>NOTES ~ read first</t>
  </si>
  <si>
    <t>Make your own plan by overwriting your numbers into the white cells ONLY; shaded cells have formulae for calculations.</t>
  </si>
  <si>
    <t>To get started, overwrite this file with a name for your plan.</t>
  </si>
</sst>
</file>

<file path=xl/styles.xml><?xml version="1.0" encoding="utf-8"?>
<styleSheet xmlns="http://schemas.openxmlformats.org/spreadsheetml/2006/main">
  <numFmts count="4">
    <numFmt numFmtId="164" formatCode="_-* #,##0.00_-;\-* #,##0.00_-;_-* &quot;-&quot;??_-;_-@_-"/>
    <numFmt numFmtId="165" formatCode="_-* #,##0_-;\-* #,##0_-;_-* &quot;-&quot;??_-;_-@_-"/>
    <numFmt numFmtId="166" formatCode="0.0%"/>
    <numFmt numFmtId="167" formatCode="#,##0_ ;[Red]\-#,##0\ "/>
  </numFmts>
  <fonts count="1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4"/>
      <color indexed="60"/>
      <name val="Calibri"/>
      <family val="2"/>
    </font>
    <font>
      <b/>
      <sz val="16"/>
      <color indexed="60"/>
      <name val="Calibri"/>
      <family val="2"/>
    </font>
    <font>
      <sz val="16"/>
      <color indexed="6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5" fontId="0" fillId="0" borderId="1" xfId="1" applyNumberFormat="1" applyFont="1" applyBorder="1"/>
    <xf numFmtId="166" fontId="0" fillId="0" borderId="1" xfId="2" applyNumberFormat="1" applyFont="1" applyBorder="1"/>
    <xf numFmtId="165" fontId="0" fillId="2" borderId="0" xfId="1" applyNumberFormat="1" applyFont="1" applyFill="1"/>
    <xf numFmtId="0" fontId="2" fillId="0" borderId="0" xfId="0" applyFont="1"/>
    <xf numFmtId="165" fontId="2" fillId="2" borderId="2" xfId="0" applyNumberFormat="1" applyFont="1" applyFill="1" applyBorder="1"/>
    <xf numFmtId="0" fontId="0" fillId="0" borderId="1" xfId="0" applyBorder="1"/>
    <xf numFmtId="0" fontId="0" fillId="2" borderId="2" xfId="0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65" fontId="0" fillId="0" borderId="1" xfId="1" applyNumberFormat="1" applyFont="1" applyBorder="1" applyAlignment="1">
      <alignment horizontal="right"/>
    </xf>
    <xf numFmtId="166" fontId="0" fillId="0" borderId="1" xfId="2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165" fontId="0" fillId="2" borderId="2" xfId="1" applyNumberFormat="1" applyFont="1" applyFill="1" applyBorder="1"/>
    <xf numFmtId="165" fontId="0" fillId="2" borderId="0" xfId="0" applyNumberFormat="1" applyFill="1"/>
    <xf numFmtId="38" fontId="0" fillId="2" borderId="0" xfId="0" applyNumberFormat="1" applyFill="1"/>
    <xf numFmtId="165" fontId="4" fillId="2" borderId="2" xfId="0" applyNumberFormat="1" applyFont="1" applyFill="1" applyBorder="1"/>
    <xf numFmtId="167" fontId="2" fillId="2" borderId="3" xfId="0" applyNumberFormat="1" applyFont="1" applyFill="1" applyBorder="1"/>
    <xf numFmtId="166" fontId="2" fillId="2" borderId="0" xfId="2" applyNumberFormat="1" applyFont="1" applyFill="1"/>
    <xf numFmtId="165" fontId="0" fillId="2" borderId="4" xfId="1" applyNumberFormat="1" applyFont="1" applyFill="1" applyBorder="1"/>
    <xf numFmtId="165" fontId="2" fillId="2" borderId="5" xfId="1" applyNumberFormat="1" applyFont="1" applyFill="1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ill="1"/>
    <xf numFmtId="0" fontId="7" fillId="3" borderId="0" xfId="0" applyFont="1" applyFill="1" applyAlignment="1">
      <alignment horizontal="left" vertical="center"/>
    </xf>
    <xf numFmtId="0" fontId="10" fillId="0" borderId="0" xfId="0" applyFont="1" applyAlignment="1">
      <alignment horizontal="left"/>
    </xf>
    <xf numFmtId="0" fontId="12" fillId="0" borderId="0" xfId="0" applyFont="1"/>
    <xf numFmtId="0" fontId="0" fillId="0" borderId="0" xfId="0" applyBorder="1"/>
    <xf numFmtId="165" fontId="0" fillId="0" borderId="2" xfId="1" applyNumberFormat="1" applyFont="1" applyBorder="1"/>
    <xf numFmtId="0" fontId="13" fillId="0" borderId="0" xfId="0" applyFont="1"/>
    <xf numFmtId="0" fontId="3" fillId="0" borderId="0" xfId="0" applyFont="1"/>
    <xf numFmtId="165" fontId="0" fillId="0" borderId="0" xfId="1" applyNumberFormat="1" applyFont="1" applyBorder="1" applyAlignment="1">
      <alignment horizontal="right"/>
    </xf>
    <xf numFmtId="166" fontId="0" fillId="0" borderId="0" xfId="2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14" fillId="0" borderId="0" xfId="0" applyFont="1" applyAlignment="1">
      <alignment vertical="center"/>
    </xf>
    <xf numFmtId="165" fontId="0" fillId="0" borderId="0" xfId="1" applyNumberFormat="1" applyFont="1" applyBorder="1"/>
    <xf numFmtId="0" fontId="5" fillId="0" borderId="0" xfId="0" applyFont="1"/>
    <xf numFmtId="165" fontId="0" fillId="0" borderId="6" xfId="1" applyNumberFormat="1" applyFont="1" applyBorder="1"/>
    <xf numFmtId="165" fontId="0" fillId="2" borderId="1" xfId="0" applyNumberForma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5" fontId="0" fillId="4" borderId="1" xfId="1" applyNumberFormat="1" applyFont="1" applyFill="1" applyBorder="1"/>
    <xf numFmtId="0" fontId="5" fillId="4" borderId="0" xfId="0" applyFont="1" applyFill="1"/>
    <xf numFmtId="9" fontId="5" fillId="0" borderId="0" xfId="2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64"/>
  <sheetViews>
    <sheetView tabSelected="1" view="pageLayout" topLeftCell="A2" zoomScaleNormal="110" workbookViewId="0">
      <selection activeCell="G23" sqref="G23"/>
    </sheetView>
  </sheetViews>
  <sheetFormatPr defaultColWidth="8.85546875" defaultRowHeight="15"/>
  <cols>
    <col min="1" max="1" width="58.140625" style="23" customWidth="1"/>
    <col min="2" max="2" width="9.42578125" customWidth="1"/>
    <col min="3" max="3" width="12.42578125" customWidth="1"/>
    <col min="4" max="4" width="12.7109375" customWidth="1"/>
    <col min="5" max="5" width="10.7109375" bestFit="1" customWidth="1"/>
    <col min="6" max="7" width="12.42578125" customWidth="1"/>
    <col min="8" max="8" width="11.140625" customWidth="1"/>
    <col min="9" max="9" width="11.85546875" customWidth="1"/>
    <col min="10" max="10" width="12" customWidth="1"/>
    <col min="11" max="11" width="11" customWidth="1"/>
    <col min="12" max="12" width="12.140625" customWidth="1"/>
    <col min="13" max="13" width="12" customWidth="1"/>
    <col min="14" max="14" width="14.42578125" customWidth="1"/>
    <col min="15" max="15" width="13.42578125" customWidth="1"/>
    <col min="16" max="16" width="12" customWidth="1"/>
    <col min="17" max="17" width="11.7109375" customWidth="1"/>
    <col min="18" max="18" width="11.42578125" customWidth="1"/>
    <col min="19" max="19" width="11.85546875" customWidth="1"/>
    <col min="20" max="20" width="10.140625" customWidth="1"/>
    <col min="21" max="21" width="10.28515625" customWidth="1"/>
    <col min="22" max="22" width="10.140625" customWidth="1"/>
    <col min="23" max="24" width="10.42578125" customWidth="1"/>
    <col min="25" max="25" width="10" customWidth="1"/>
    <col min="26" max="26" width="10.42578125" customWidth="1"/>
    <col min="27" max="27" width="10" customWidth="1"/>
    <col min="28" max="28" width="10.28515625" customWidth="1"/>
    <col min="29" max="30" width="10.140625" customWidth="1"/>
    <col min="31" max="31" width="10" customWidth="1"/>
    <col min="32" max="33" width="10.28515625" customWidth="1"/>
    <col min="34" max="34" width="10.42578125" customWidth="1"/>
    <col min="35" max="35" width="11.140625" customWidth="1"/>
    <col min="36" max="36" width="9.7109375" customWidth="1"/>
    <col min="37" max="38" width="10.140625" customWidth="1"/>
    <col min="39" max="39" width="10.85546875" customWidth="1"/>
  </cols>
  <sheetData>
    <row r="1" spans="1:19" s="25" customFormat="1" hidden="1">
      <c r="A1" s="26"/>
      <c r="B1" s="27"/>
    </row>
    <row r="2" spans="1:19" ht="33.950000000000003" customHeight="1">
      <c r="A2" s="30" t="s">
        <v>26</v>
      </c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>
      <c r="B3" s="2"/>
    </row>
    <row r="4" spans="1:19" ht="18.75">
      <c r="A4" s="31" t="s">
        <v>16</v>
      </c>
      <c r="B4" s="2"/>
      <c r="G4" s="7"/>
    </row>
    <row r="5" spans="1:19">
      <c r="B5" s="2"/>
      <c r="E5" s="36" t="s">
        <v>44</v>
      </c>
    </row>
    <row r="6" spans="1:19">
      <c r="B6" s="2"/>
      <c r="E6" t="s">
        <v>46</v>
      </c>
    </row>
    <row r="7" spans="1:19" ht="15.75">
      <c r="A7" s="45" t="s">
        <v>18</v>
      </c>
      <c r="B7" s="3"/>
      <c r="E7" s="53" t="s">
        <v>45</v>
      </c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9">
      <c r="A8" s="2" t="s">
        <v>0</v>
      </c>
      <c r="B8" s="3"/>
      <c r="C8" s="4">
        <v>1000000</v>
      </c>
      <c r="E8" s="42" t="s">
        <v>36</v>
      </c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1:19">
      <c r="A9" s="2"/>
      <c r="B9" s="3"/>
      <c r="C9" s="41"/>
      <c r="E9" s="35"/>
    </row>
    <row r="10" spans="1:19">
      <c r="A10" s="2" t="s">
        <v>1</v>
      </c>
      <c r="B10" s="5">
        <v>0.03</v>
      </c>
      <c r="C10" s="6">
        <f>+C8*B10</f>
        <v>30000</v>
      </c>
      <c r="E10" s="36" t="s">
        <v>37</v>
      </c>
    </row>
    <row r="11" spans="1:19">
      <c r="A11" s="46" t="s">
        <v>2</v>
      </c>
      <c r="B11" s="5">
        <v>0.15</v>
      </c>
      <c r="C11" s="21">
        <f>+C10*B11</f>
        <v>4500</v>
      </c>
      <c r="E11" t="s">
        <v>30</v>
      </c>
    </row>
    <row r="12" spans="1:19">
      <c r="A12" s="47" t="s">
        <v>3</v>
      </c>
      <c r="B12" s="7"/>
      <c r="C12" s="15">
        <f>+C10-C11</f>
        <v>25500</v>
      </c>
      <c r="E12" t="s">
        <v>41</v>
      </c>
    </row>
    <row r="13" spans="1:19">
      <c r="A13" s="2"/>
      <c r="E13" t="s">
        <v>31</v>
      </c>
    </row>
    <row r="14" spans="1:19" ht="15.75">
      <c r="A14" s="45" t="s">
        <v>19</v>
      </c>
      <c r="E14" t="s">
        <v>42</v>
      </c>
    </row>
    <row r="15" spans="1:19">
      <c r="A15" s="2" t="s">
        <v>12</v>
      </c>
      <c r="C15" s="4">
        <v>24000</v>
      </c>
      <c r="E15" t="s">
        <v>43</v>
      </c>
    </row>
    <row r="16" spans="1:19">
      <c r="A16" s="2" t="s">
        <v>13</v>
      </c>
      <c r="C16" s="4">
        <v>10000</v>
      </c>
      <c r="E16" s="7" t="s">
        <v>32</v>
      </c>
    </row>
    <row r="17" spans="1:19">
      <c r="A17" s="2" t="s">
        <v>14</v>
      </c>
      <c r="B17" s="3"/>
      <c r="C17" s="4">
        <v>24000</v>
      </c>
      <c r="E17" s="40" t="s">
        <v>33</v>
      </c>
    </row>
    <row r="18" spans="1:19">
      <c r="A18" s="2" t="s">
        <v>24</v>
      </c>
      <c r="B18" s="3"/>
      <c r="C18" s="4">
        <v>4000</v>
      </c>
      <c r="E18" t="s">
        <v>39</v>
      </c>
    </row>
    <row r="19" spans="1:19">
      <c r="A19" s="2" t="s">
        <v>4</v>
      </c>
      <c r="B19" s="3"/>
      <c r="C19" s="4">
        <v>3000</v>
      </c>
      <c r="E19" s="24" t="s">
        <v>40</v>
      </c>
    </row>
    <row r="20" spans="1:19">
      <c r="A20" s="1" t="s">
        <v>20</v>
      </c>
      <c r="C20" s="22">
        <f>SUM(C15:C19)</f>
        <v>65000</v>
      </c>
    </row>
    <row r="21" spans="1:19">
      <c r="A21" s="46" t="s">
        <v>5</v>
      </c>
      <c r="B21" s="5">
        <v>0.1</v>
      </c>
      <c r="C21" s="6">
        <f>+C20*B21</f>
        <v>6500</v>
      </c>
    </row>
    <row r="22" spans="1:19">
      <c r="A22" s="1" t="s">
        <v>8</v>
      </c>
      <c r="C22" s="8">
        <f>+C20-C21</f>
        <v>58500</v>
      </c>
    </row>
    <row r="23" spans="1:19">
      <c r="A23" s="47"/>
    </row>
    <row r="24" spans="1:19">
      <c r="A24" s="47" t="s">
        <v>21</v>
      </c>
      <c r="C24" s="8">
        <f>C12+C22</f>
        <v>84000</v>
      </c>
    </row>
    <row r="25" spans="1:19" ht="21">
      <c r="A25" s="2"/>
      <c r="B25" s="32"/>
    </row>
    <row r="26" spans="1:19" s="32" customFormat="1" ht="21">
      <c r="A26" s="48" t="s">
        <v>7</v>
      </c>
      <c r="E26"/>
      <c r="F26"/>
      <c r="G26"/>
      <c r="H26"/>
      <c r="I26"/>
      <c r="J26"/>
      <c r="K26"/>
      <c r="L26"/>
      <c r="M26"/>
    </row>
    <row r="27" spans="1:19" ht="21">
      <c r="A27" s="2"/>
      <c r="B27" s="1"/>
      <c r="M27" s="32"/>
    </row>
    <row r="28" spans="1:19">
      <c r="A28" s="2" t="s">
        <v>27</v>
      </c>
      <c r="B28" s="9">
        <v>65</v>
      </c>
      <c r="D28" s="10">
        <f>+B28</f>
        <v>65</v>
      </c>
      <c r="E28" s="10">
        <f>+D28+1</f>
        <v>66</v>
      </c>
      <c r="F28" s="10">
        <f t="shared" ref="F28:S28" si="0">+E28+1</f>
        <v>67</v>
      </c>
      <c r="G28" s="10">
        <f t="shared" si="0"/>
        <v>68</v>
      </c>
      <c r="H28" s="10">
        <f t="shared" si="0"/>
        <v>69</v>
      </c>
      <c r="I28" s="10">
        <f t="shared" si="0"/>
        <v>70</v>
      </c>
      <c r="J28" s="10">
        <f t="shared" si="0"/>
        <v>71</v>
      </c>
      <c r="K28" s="10">
        <f t="shared" si="0"/>
        <v>72</v>
      </c>
      <c r="L28" s="10">
        <f t="shared" si="0"/>
        <v>73</v>
      </c>
      <c r="M28" s="10">
        <f>+L28+1</f>
        <v>74</v>
      </c>
      <c r="N28" s="10">
        <f>+M28+1</f>
        <v>75</v>
      </c>
      <c r="O28" s="10">
        <f t="shared" si="0"/>
        <v>76</v>
      </c>
      <c r="P28" s="10">
        <f t="shared" si="0"/>
        <v>77</v>
      </c>
      <c r="Q28" s="10">
        <f t="shared" si="0"/>
        <v>78</v>
      </c>
      <c r="R28" s="10">
        <f t="shared" si="0"/>
        <v>79</v>
      </c>
      <c r="S28" s="10">
        <f t="shared" si="0"/>
        <v>80</v>
      </c>
    </row>
    <row r="29" spans="1:19">
      <c r="A29" s="2" t="s">
        <v>22</v>
      </c>
      <c r="B29" s="12">
        <v>60000</v>
      </c>
    </row>
    <row r="30" spans="1:19">
      <c r="A30" s="2" t="s">
        <v>15</v>
      </c>
      <c r="B30" s="13">
        <v>0.03</v>
      </c>
    </row>
    <row r="31" spans="1:19">
      <c r="A31" s="1" t="s">
        <v>23</v>
      </c>
      <c r="B31" s="44">
        <f>B29</f>
        <v>60000</v>
      </c>
      <c r="D31" s="15">
        <f>B31</f>
        <v>60000</v>
      </c>
      <c r="E31" s="15">
        <f t="shared" ref="E31:S31" si="1">+D31+($B$30*D31)</f>
        <v>61800</v>
      </c>
      <c r="F31" s="15">
        <f t="shared" si="1"/>
        <v>63654</v>
      </c>
      <c r="G31" s="15">
        <f t="shared" si="1"/>
        <v>65563.62</v>
      </c>
      <c r="H31" s="15">
        <f t="shared" si="1"/>
        <v>67530.528599999991</v>
      </c>
      <c r="I31" s="15">
        <f t="shared" si="1"/>
        <v>69556.444457999984</v>
      </c>
      <c r="J31" s="15">
        <f t="shared" si="1"/>
        <v>71643.13779173998</v>
      </c>
      <c r="K31" s="15">
        <f t="shared" si="1"/>
        <v>73792.431925492187</v>
      </c>
      <c r="L31" s="15">
        <f t="shared" si="1"/>
        <v>76006.204883256956</v>
      </c>
      <c r="M31" s="15">
        <f t="shared" si="1"/>
        <v>78286.391029754668</v>
      </c>
      <c r="N31" s="15">
        <f t="shared" si="1"/>
        <v>80634.982760647312</v>
      </c>
      <c r="O31" s="15">
        <f t="shared" si="1"/>
        <v>83054.032243466732</v>
      </c>
      <c r="P31" s="15">
        <f t="shared" si="1"/>
        <v>85545.653210770732</v>
      </c>
      <c r="Q31" s="15">
        <f t="shared" si="1"/>
        <v>88112.022807093846</v>
      </c>
      <c r="R31" s="15">
        <f t="shared" si="1"/>
        <v>90755.383491306668</v>
      </c>
      <c r="S31" s="15">
        <f t="shared" si="1"/>
        <v>93478.044996045865</v>
      </c>
    </row>
    <row r="32" spans="1:19">
      <c r="A32" s="2"/>
      <c r="B32" s="14"/>
    </row>
    <row r="33" spans="1:19">
      <c r="A33" s="1" t="s">
        <v>28</v>
      </c>
      <c r="B33" s="14"/>
      <c r="D33" s="15">
        <f>C24</f>
        <v>84000</v>
      </c>
      <c r="E33" s="15">
        <f>C24</f>
        <v>84000</v>
      </c>
      <c r="F33" s="15">
        <f>C24</f>
        <v>84000</v>
      </c>
      <c r="G33" s="15">
        <f>C24</f>
        <v>84000</v>
      </c>
      <c r="H33" s="15">
        <f>C24</f>
        <v>84000</v>
      </c>
      <c r="I33" s="15">
        <f>C24</f>
        <v>84000</v>
      </c>
      <c r="J33" s="15">
        <f>C24</f>
        <v>84000</v>
      </c>
      <c r="K33" s="15">
        <f>C24</f>
        <v>84000</v>
      </c>
      <c r="L33" s="15">
        <f>C24</f>
        <v>84000</v>
      </c>
      <c r="M33" s="15">
        <f>C24</f>
        <v>84000</v>
      </c>
      <c r="N33" s="15">
        <f>C24</f>
        <v>84000</v>
      </c>
      <c r="O33" s="15">
        <f>C24</f>
        <v>84000</v>
      </c>
      <c r="P33" s="15">
        <f>C24</f>
        <v>84000</v>
      </c>
      <c r="Q33" s="15">
        <f>C24</f>
        <v>84000</v>
      </c>
      <c r="R33" s="15">
        <f>C24</f>
        <v>84000</v>
      </c>
      <c r="S33" s="15">
        <f>C24</f>
        <v>84000</v>
      </c>
    </row>
    <row r="34" spans="1:19" s="33" customFormat="1">
      <c r="A34" s="14"/>
      <c r="D34" s="34"/>
      <c r="E34" s="34"/>
      <c r="F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pans="1:19">
      <c r="A35" s="49" t="s">
        <v>25</v>
      </c>
      <c r="B35" s="14"/>
      <c r="D35" s="4"/>
      <c r="E35" s="4"/>
      <c r="F35" s="4"/>
      <c r="G35" s="4">
        <v>12000</v>
      </c>
      <c r="H35" s="4">
        <v>12000</v>
      </c>
      <c r="I35" s="4">
        <v>12000</v>
      </c>
      <c r="J35" s="4">
        <v>12000</v>
      </c>
      <c r="K35" s="4">
        <v>18000</v>
      </c>
      <c r="L35" s="4">
        <v>18000</v>
      </c>
      <c r="M35" s="4">
        <v>18000</v>
      </c>
      <c r="N35" s="4">
        <v>18000</v>
      </c>
      <c r="O35" s="4">
        <v>18000</v>
      </c>
      <c r="P35" s="4">
        <v>18000</v>
      </c>
      <c r="Q35" s="4">
        <v>18000</v>
      </c>
      <c r="R35" s="4">
        <v>18000</v>
      </c>
      <c r="S35" s="4">
        <v>18000</v>
      </c>
    </row>
    <row r="36" spans="1:19">
      <c r="A36" s="2" t="s">
        <v>17</v>
      </c>
      <c r="B36" s="14"/>
      <c r="D36" s="15">
        <f>+D33-D35</f>
        <v>84000</v>
      </c>
      <c r="E36" s="15">
        <f>+E33-E34</f>
        <v>84000</v>
      </c>
      <c r="F36" s="15">
        <f>+F33-(F34*$B$31)</f>
        <v>84000</v>
      </c>
      <c r="G36" s="15">
        <f>G33-G35</f>
        <v>72000</v>
      </c>
      <c r="H36" s="15">
        <f t="shared" ref="H36:S36" si="2">H33-H35</f>
        <v>72000</v>
      </c>
      <c r="I36" s="15">
        <f t="shared" si="2"/>
        <v>72000</v>
      </c>
      <c r="J36" s="15">
        <f t="shared" si="2"/>
        <v>72000</v>
      </c>
      <c r="K36" s="15">
        <f t="shared" si="2"/>
        <v>66000</v>
      </c>
      <c r="L36" s="15">
        <f t="shared" si="2"/>
        <v>66000</v>
      </c>
      <c r="M36" s="15">
        <f t="shared" si="2"/>
        <v>66000</v>
      </c>
      <c r="N36" s="15">
        <f t="shared" si="2"/>
        <v>66000</v>
      </c>
      <c r="O36" s="15">
        <f t="shared" si="2"/>
        <v>66000</v>
      </c>
      <c r="P36" s="15">
        <f t="shared" si="2"/>
        <v>66000</v>
      </c>
      <c r="Q36" s="15">
        <f t="shared" si="2"/>
        <v>66000</v>
      </c>
      <c r="R36" s="15">
        <f t="shared" si="2"/>
        <v>66000</v>
      </c>
      <c r="S36" s="15">
        <f t="shared" si="2"/>
        <v>66000</v>
      </c>
    </row>
    <row r="37" spans="1:19">
      <c r="A37" s="50" t="s">
        <v>35</v>
      </c>
      <c r="B37" s="14"/>
      <c r="D37" s="17">
        <f>+D36-D31</f>
        <v>24000</v>
      </c>
      <c r="E37" s="17">
        <f t="shared" ref="E37:S37" si="3">+E36-E31</f>
        <v>22200</v>
      </c>
      <c r="F37" s="17">
        <f t="shared" si="3"/>
        <v>20346</v>
      </c>
      <c r="G37" s="17">
        <f t="shared" si="3"/>
        <v>6436.3800000000047</v>
      </c>
      <c r="H37" s="17">
        <f t="shared" si="3"/>
        <v>4469.4714000000095</v>
      </c>
      <c r="I37" s="17">
        <f t="shared" si="3"/>
        <v>2443.5555420000164</v>
      </c>
      <c r="J37" s="17">
        <f t="shared" si="3"/>
        <v>356.86220826001954</v>
      </c>
      <c r="K37" s="17">
        <f t="shared" si="3"/>
        <v>-7792.4319254921866</v>
      </c>
      <c r="L37" s="17">
        <f t="shared" si="3"/>
        <v>-10006.204883256956</v>
      </c>
      <c r="M37" s="17">
        <f t="shared" si="3"/>
        <v>-12286.391029754668</v>
      </c>
      <c r="N37" s="17">
        <f t="shared" si="3"/>
        <v>-14634.982760647312</v>
      </c>
      <c r="O37" s="17">
        <f t="shared" si="3"/>
        <v>-17054.032243466732</v>
      </c>
      <c r="P37" s="17">
        <f t="shared" si="3"/>
        <v>-19545.653210770732</v>
      </c>
      <c r="Q37" s="17">
        <f t="shared" si="3"/>
        <v>-22112.022807093846</v>
      </c>
      <c r="R37" s="17">
        <f t="shared" si="3"/>
        <v>-24755.383491306668</v>
      </c>
      <c r="S37" s="17">
        <f t="shared" si="3"/>
        <v>-27478.044996045865</v>
      </c>
    </row>
    <row r="38" spans="1:19">
      <c r="A38" s="2" t="s">
        <v>34</v>
      </c>
      <c r="B38" s="3"/>
      <c r="D38" s="5"/>
      <c r="E38" s="5"/>
      <c r="F38" s="5"/>
      <c r="G38" s="5"/>
      <c r="H38" s="5"/>
      <c r="I38" s="5"/>
      <c r="J38" s="5"/>
      <c r="K38" s="5">
        <v>0.01</v>
      </c>
      <c r="L38" s="5">
        <v>0.01</v>
      </c>
      <c r="M38" s="5">
        <v>0.01</v>
      </c>
      <c r="N38" s="5">
        <v>0.01</v>
      </c>
      <c r="O38" s="5">
        <v>0.01</v>
      </c>
      <c r="P38" s="5">
        <v>0.01</v>
      </c>
      <c r="Q38" s="5">
        <v>0.01</v>
      </c>
      <c r="R38" s="5">
        <v>0.02</v>
      </c>
      <c r="S38" s="5">
        <v>0.02</v>
      </c>
    </row>
    <row r="39" spans="1:19">
      <c r="A39" s="2" t="s">
        <v>29</v>
      </c>
      <c r="D39" s="16">
        <f>+D38*C8</f>
        <v>0</v>
      </c>
      <c r="E39" s="16">
        <f>+E38*D40</f>
        <v>0</v>
      </c>
      <c r="F39" s="16">
        <f>+E40*F38</f>
        <v>0</v>
      </c>
      <c r="G39" s="16">
        <f t="shared" ref="G39:S39" si="4">+F40*G38</f>
        <v>0</v>
      </c>
      <c r="H39" s="16">
        <f t="shared" si="4"/>
        <v>0</v>
      </c>
      <c r="I39" s="16">
        <f t="shared" si="4"/>
        <v>0</v>
      </c>
      <c r="J39" s="16">
        <f t="shared" si="4"/>
        <v>0</v>
      </c>
      <c r="K39" s="16">
        <f t="shared" si="4"/>
        <v>11940.52296529</v>
      </c>
      <c r="L39" s="16">
        <f t="shared" si="4"/>
        <v>12179.333424595799</v>
      </c>
      <c r="M39" s="16">
        <f>+L40*M38</f>
        <v>12422.920093087714</v>
      </c>
      <c r="N39" s="16">
        <f>+M40*N38</f>
        <v>12671.378494949469</v>
      </c>
      <c r="O39" s="16">
        <f t="shared" si="4"/>
        <v>12924.806064848457</v>
      </c>
      <c r="P39" s="16">
        <f t="shared" si="4"/>
        <v>13183.302186145427</v>
      </c>
      <c r="Q39" s="16">
        <f t="shared" si="4"/>
        <v>13446.968229868335</v>
      </c>
      <c r="R39" s="16">
        <f t="shared" si="4"/>
        <v>27431.815188931403</v>
      </c>
      <c r="S39" s="16">
        <f t="shared" si="4"/>
        <v>27706.133340820721</v>
      </c>
    </row>
    <row r="40" spans="1:19">
      <c r="A40" s="1" t="s">
        <v>9</v>
      </c>
      <c r="B40" s="2"/>
      <c r="D40" s="18">
        <f>+C8-D39</f>
        <v>1000000</v>
      </c>
      <c r="E40" s="18">
        <f t="shared" ref="E40:S40" si="5">+D40+(D40*$B$10)-E39</f>
        <v>1030000</v>
      </c>
      <c r="F40" s="18">
        <f t="shared" si="5"/>
        <v>1060900</v>
      </c>
      <c r="G40" s="18">
        <f t="shared" si="5"/>
        <v>1092727</v>
      </c>
      <c r="H40" s="18">
        <f t="shared" si="5"/>
        <v>1125508.81</v>
      </c>
      <c r="I40" s="18">
        <f t="shared" si="5"/>
        <v>1159274.0743</v>
      </c>
      <c r="J40" s="18">
        <f t="shared" si="5"/>
        <v>1194052.2965289999</v>
      </c>
      <c r="K40" s="18">
        <f t="shared" si="5"/>
        <v>1217933.3424595799</v>
      </c>
      <c r="L40" s="18">
        <f t="shared" si="5"/>
        <v>1242292.0093087715</v>
      </c>
      <c r="M40" s="18">
        <f t="shared" si="5"/>
        <v>1267137.8494949469</v>
      </c>
      <c r="N40" s="18">
        <f t="shared" si="5"/>
        <v>1292480.6064848457</v>
      </c>
      <c r="O40" s="18">
        <f t="shared" si="5"/>
        <v>1318330.2186145426</v>
      </c>
      <c r="P40" s="18">
        <f t="shared" si="5"/>
        <v>1344696.8229868335</v>
      </c>
      <c r="Q40" s="18">
        <f t="shared" si="5"/>
        <v>1371590.7594465702</v>
      </c>
      <c r="R40" s="18">
        <f t="shared" si="5"/>
        <v>1385306.6670410361</v>
      </c>
      <c r="S40" s="18">
        <f t="shared" si="5"/>
        <v>1399159.7337114464</v>
      </c>
    </row>
    <row r="41" spans="1:19">
      <c r="A41" s="2"/>
      <c r="C41" s="7"/>
    </row>
    <row r="42" spans="1:19" ht="15.75" thickBot="1">
      <c r="A42" s="1" t="s">
        <v>10</v>
      </c>
      <c r="B42" s="7"/>
      <c r="D42" s="19">
        <f>+D37+D39</f>
        <v>24000</v>
      </c>
      <c r="E42" s="19">
        <f t="shared" ref="E42:S42" si="6">+E37+E39</f>
        <v>22200</v>
      </c>
      <c r="F42" s="19">
        <f t="shared" si="6"/>
        <v>20346</v>
      </c>
      <c r="G42" s="19">
        <f t="shared" si="6"/>
        <v>6436.3800000000047</v>
      </c>
      <c r="H42" s="19">
        <f t="shared" si="6"/>
        <v>4469.4714000000095</v>
      </c>
      <c r="I42" s="19">
        <f t="shared" si="6"/>
        <v>2443.5555420000164</v>
      </c>
      <c r="J42" s="19">
        <f t="shared" si="6"/>
        <v>356.86220826001954</v>
      </c>
      <c r="K42" s="19">
        <f t="shared" si="6"/>
        <v>4148.0910397978132</v>
      </c>
      <c r="L42" s="19">
        <f t="shared" si="6"/>
        <v>2173.1285413388432</v>
      </c>
      <c r="M42" s="19">
        <f t="shared" si="6"/>
        <v>136.529063333046</v>
      </c>
      <c r="N42" s="19">
        <f t="shared" si="6"/>
        <v>-1963.6042656978425</v>
      </c>
      <c r="O42" s="19">
        <f t="shared" si="6"/>
        <v>-4129.2261786182753</v>
      </c>
      <c r="P42" s="19">
        <f t="shared" si="6"/>
        <v>-6362.3510246253045</v>
      </c>
      <c r="Q42" s="19">
        <f t="shared" si="6"/>
        <v>-8665.0545772255118</v>
      </c>
      <c r="R42" s="19">
        <f t="shared" si="6"/>
        <v>2676.4316976247355</v>
      </c>
      <c r="S42" s="19">
        <f t="shared" si="6"/>
        <v>228.08834477485652</v>
      </c>
    </row>
    <row r="43" spans="1:19" ht="15.75" thickTop="1">
      <c r="A43" s="2"/>
    </row>
    <row r="44" spans="1:19">
      <c r="A44" s="1" t="s">
        <v>38</v>
      </c>
      <c r="D44" s="20">
        <f>+D42/-D40</f>
        <v>-2.4E-2</v>
      </c>
      <c r="E44" s="20">
        <f t="shared" ref="E44:S44" si="7">+E42/-E40</f>
        <v>-2.1553398058252429E-2</v>
      </c>
      <c r="F44" s="20">
        <f t="shared" si="7"/>
        <v>-1.9178056367235366E-2</v>
      </c>
      <c r="G44" s="20">
        <f t="shared" si="7"/>
        <v>-5.8901994734274939E-3</v>
      </c>
      <c r="H44" s="20">
        <f t="shared" si="7"/>
        <v>-3.9710674499296092E-3</v>
      </c>
      <c r="I44" s="20">
        <f t="shared" si="7"/>
        <v>-2.107832475659821E-3</v>
      </c>
      <c r="J44" s="20">
        <f t="shared" si="7"/>
        <v>-2.9886648122312993E-4</v>
      </c>
      <c r="K44" s="20">
        <f t="shared" si="7"/>
        <v>-3.4058440599227437E-3</v>
      </c>
      <c r="L44" s="20">
        <f t="shared" si="7"/>
        <v>-1.7492896396781963E-3</v>
      </c>
      <c r="M44" s="20">
        <f t="shared" si="7"/>
        <v>-1.0774602257162744E-4</v>
      </c>
      <c r="N44" s="20">
        <f t="shared" si="7"/>
        <v>1.51925240181224E-3</v>
      </c>
      <c r="O44" s="20">
        <f t="shared" si="7"/>
        <v>3.1321637934976221E-3</v>
      </c>
      <c r="P44" s="20">
        <f t="shared" si="7"/>
        <v>4.7314390246667526E-3</v>
      </c>
      <c r="Q44" s="20">
        <f t="shared" si="7"/>
        <v>6.3175218391831513E-3</v>
      </c>
      <c r="R44" s="20">
        <f t="shared" si="7"/>
        <v>-1.9320138719475701E-3</v>
      </c>
      <c r="S44" s="20">
        <f t="shared" si="7"/>
        <v>-1.6301808812766762E-4</v>
      </c>
    </row>
    <row r="45" spans="1:19">
      <c r="A45" s="2"/>
    </row>
    <row r="46" spans="1:19">
      <c r="A46" s="2"/>
      <c r="B46" s="2"/>
    </row>
    <row r="47" spans="1:19">
      <c r="A47" s="2"/>
    </row>
    <row r="48" spans="1:19">
      <c r="A48" s="1" t="s">
        <v>6</v>
      </c>
      <c r="B48" s="33"/>
      <c r="D48" s="10">
        <f>+S28+1</f>
        <v>81</v>
      </c>
      <c r="E48" s="10">
        <f>+D48+1</f>
        <v>82</v>
      </c>
      <c r="F48" s="10">
        <f t="shared" ref="F48:S48" si="8">+E48+1</f>
        <v>83</v>
      </c>
      <c r="G48" s="10">
        <f t="shared" si="8"/>
        <v>84</v>
      </c>
      <c r="H48" s="10">
        <f t="shared" si="8"/>
        <v>85</v>
      </c>
      <c r="I48" s="10">
        <f t="shared" si="8"/>
        <v>86</v>
      </c>
      <c r="J48" s="10">
        <f t="shared" si="8"/>
        <v>87</v>
      </c>
      <c r="K48" s="10">
        <f t="shared" si="8"/>
        <v>88</v>
      </c>
      <c r="L48" s="10">
        <f t="shared" si="8"/>
        <v>89</v>
      </c>
      <c r="M48" s="10">
        <f>+L48+1</f>
        <v>90</v>
      </c>
      <c r="N48" s="10">
        <f>+M48+1</f>
        <v>91</v>
      </c>
      <c r="O48" s="10">
        <f t="shared" si="8"/>
        <v>92</v>
      </c>
      <c r="P48" s="10">
        <f t="shared" si="8"/>
        <v>93</v>
      </c>
      <c r="Q48" s="10">
        <f t="shared" si="8"/>
        <v>94</v>
      </c>
      <c r="R48" s="10">
        <f t="shared" si="8"/>
        <v>95</v>
      </c>
      <c r="S48" s="10">
        <f t="shared" si="8"/>
        <v>96</v>
      </c>
    </row>
    <row r="49" spans="1:19">
      <c r="A49" s="2"/>
      <c r="B49" s="37"/>
    </row>
    <row r="50" spans="1:19">
      <c r="A50" s="2"/>
      <c r="B50" s="38"/>
    </row>
    <row r="51" spans="1:19">
      <c r="A51" s="1" t="s">
        <v>23</v>
      </c>
      <c r="B51" s="39"/>
      <c r="D51" s="6">
        <f>+S31+($B$30*S31)</f>
        <v>96282.38634592724</v>
      </c>
      <c r="E51" s="6">
        <f t="shared" ref="E51:S51" si="9">+D51+($B$30*D51)</f>
        <v>99170.857936305052</v>
      </c>
      <c r="F51" s="6">
        <f t="shared" si="9"/>
        <v>102145.9836743942</v>
      </c>
      <c r="G51" s="6">
        <f t="shared" si="9"/>
        <v>105210.36318462603</v>
      </c>
      <c r="H51" s="6">
        <f t="shared" si="9"/>
        <v>108366.67408016481</v>
      </c>
      <c r="I51" s="6">
        <f t="shared" si="9"/>
        <v>111617.67430256975</v>
      </c>
      <c r="J51" s="6">
        <f t="shared" si="9"/>
        <v>114966.20453164684</v>
      </c>
      <c r="K51" s="6">
        <f t="shared" si="9"/>
        <v>118415.19066759625</v>
      </c>
      <c r="L51" s="6">
        <f t="shared" si="9"/>
        <v>121967.64638762415</v>
      </c>
      <c r="M51" s="6">
        <f t="shared" si="9"/>
        <v>125626.67577925287</v>
      </c>
      <c r="N51" s="6">
        <f t="shared" si="9"/>
        <v>129395.47605263045</v>
      </c>
      <c r="O51" s="6">
        <f t="shared" si="9"/>
        <v>133277.34033420935</v>
      </c>
      <c r="P51" s="6">
        <f t="shared" si="9"/>
        <v>137275.66054423564</v>
      </c>
      <c r="Q51" s="6">
        <f t="shared" si="9"/>
        <v>141393.93036056269</v>
      </c>
      <c r="R51" s="6">
        <f t="shared" si="9"/>
        <v>145635.74827137956</v>
      </c>
      <c r="S51" s="6">
        <f t="shared" si="9"/>
        <v>150004.82071952094</v>
      </c>
    </row>
    <row r="52" spans="1:19">
      <c r="A52" s="2"/>
    </row>
    <row r="53" spans="1:19">
      <c r="A53" s="1" t="s">
        <v>28</v>
      </c>
      <c r="B53" s="2"/>
      <c r="D53" s="6">
        <f>C24</f>
        <v>84000</v>
      </c>
      <c r="E53" s="6">
        <f>C24</f>
        <v>84000</v>
      </c>
      <c r="F53" s="6">
        <f>C24</f>
        <v>84000</v>
      </c>
      <c r="G53" s="6">
        <f>C24</f>
        <v>84000</v>
      </c>
      <c r="H53" s="6">
        <f>C24</f>
        <v>84000</v>
      </c>
      <c r="I53" s="6">
        <f>C24</f>
        <v>84000</v>
      </c>
      <c r="J53" s="6">
        <f>C24</f>
        <v>84000</v>
      </c>
      <c r="K53" s="6">
        <f>C24</f>
        <v>84000</v>
      </c>
      <c r="L53" s="6">
        <f>C24</f>
        <v>84000</v>
      </c>
      <c r="M53" s="6">
        <f>C24</f>
        <v>84000</v>
      </c>
      <c r="N53" s="6">
        <f>C24</f>
        <v>84000</v>
      </c>
      <c r="O53" s="6">
        <f>C24</f>
        <v>84000</v>
      </c>
      <c r="P53" s="6">
        <f>C24</f>
        <v>84000</v>
      </c>
      <c r="Q53" s="6">
        <f>C24</f>
        <v>84000</v>
      </c>
      <c r="R53" s="6">
        <f>C24</f>
        <v>84000</v>
      </c>
      <c r="S53" s="6">
        <f>C24</f>
        <v>84000</v>
      </c>
    </row>
    <row r="54" spans="1:19">
      <c r="A54" s="49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</row>
    <row r="55" spans="1:19">
      <c r="A55" s="49" t="s">
        <v>25</v>
      </c>
      <c r="B55" s="1"/>
      <c r="C55" s="52"/>
      <c r="D55" s="51">
        <v>18000</v>
      </c>
      <c r="E55" s="51">
        <v>18000</v>
      </c>
      <c r="F55" s="51">
        <v>18000</v>
      </c>
      <c r="G55" s="51">
        <v>18000</v>
      </c>
      <c r="H55" s="51">
        <v>18000</v>
      </c>
      <c r="I55" s="51">
        <v>18000</v>
      </c>
      <c r="J55" s="51">
        <v>18000</v>
      </c>
      <c r="K55" s="51">
        <v>18000</v>
      </c>
      <c r="L55" s="51">
        <v>18000</v>
      </c>
      <c r="M55" s="51">
        <v>18000</v>
      </c>
      <c r="N55" s="51">
        <v>18000</v>
      </c>
      <c r="O55" s="51">
        <v>18000</v>
      </c>
      <c r="P55" s="51">
        <v>18000</v>
      </c>
      <c r="Q55" s="51">
        <v>18000</v>
      </c>
      <c r="R55" s="51">
        <v>18000</v>
      </c>
      <c r="S55" s="51">
        <v>18000</v>
      </c>
    </row>
    <row r="56" spans="1:19">
      <c r="A56" s="2" t="s">
        <v>17</v>
      </c>
      <c r="B56" s="2"/>
      <c r="D56" s="15">
        <f>D53-D55</f>
        <v>66000</v>
      </c>
      <c r="E56" s="15">
        <f t="shared" ref="E56:S56" si="10">E53-E55</f>
        <v>66000</v>
      </c>
      <c r="F56" s="15">
        <f t="shared" si="10"/>
        <v>66000</v>
      </c>
      <c r="G56" s="15">
        <f t="shared" si="10"/>
        <v>66000</v>
      </c>
      <c r="H56" s="15">
        <f t="shared" si="10"/>
        <v>66000</v>
      </c>
      <c r="I56" s="15">
        <f t="shared" si="10"/>
        <v>66000</v>
      </c>
      <c r="J56" s="15">
        <f t="shared" si="10"/>
        <v>66000</v>
      </c>
      <c r="K56" s="15">
        <f t="shared" si="10"/>
        <v>66000</v>
      </c>
      <c r="L56" s="15">
        <f t="shared" si="10"/>
        <v>66000</v>
      </c>
      <c r="M56" s="15">
        <f t="shared" si="10"/>
        <v>66000</v>
      </c>
      <c r="N56" s="15">
        <f t="shared" si="10"/>
        <v>66000</v>
      </c>
      <c r="O56" s="15">
        <f t="shared" si="10"/>
        <v>66000</v>
      </c>
      <c r="P56" s="15">
        <f t="shared" si="10"/>
        <v>66000</v>
      </c>
      <c r="Q56" s="15">
        <f t="shared" si="10"/>
        <v>66000</v>
      </c>
      <c r="R56" s="15">
        <f t="shared" si="10"/>
        <v>66000</v>
      </c>
      <c r="S56" s="15">
        <f t="shared" si="10"/>
        <v>66000</v>
      </c>
    </row>
    <row r="57" spans="1:19">
      <c r="A57" s="50" t="s">
        <v>35</v>
      </c>
      <c r="B57" s="11"/>
      <c r="D57" s="17">
        <f t="shared" ref="D57:S57" si="11">+D56-D51</f>
        <v>-30282.38634592724</v>
      </c>
      <c r="E57" s="17">
        <f t="shared" si="11"/>
        <v>-33170.857936305052</v>
      </c>
      <c r="F57" s="17">
        <f t="shared" si="11"/>
        <v>-36145.9836743942</v>
      </c>
      <c r="G57" s="17">
        <f t="shared" si="11"/>
        <v>-39210.363184626025</v>
      </c>
      <c r="H57" s="17">
        <f t="shared" si="11"/>
        <v>-42366.674080164812</v>
      </c>
      <c r="I57" s="17">
        <f t="shared" si="11"/>
        <v>-45617.674302569751</v>
      </c>
      <c r="J57" s="17">
        <f t="shared" si="11"/>
        <v>-48966.204531646843</v>
      </c>
      <c r="K57" s="17">
        <f t="shared" si="11"/>
        <v>-52415.190667596253</v>
      </c>
      <c r="L57" s="17">
        <f t="shared" si="11"/>
        <v>-55967.646387624147</v>
      </c>
      <c r="M57" s="17">
        <f t="shared" si="11"/>
        <v>-59626.675779252866</v>
      </c>
      <c r="N57" s="17">
        <f t="shared" si="11"/>
        <v>-63395.476052630445</v>
      </c>
      <c r="O57" s="17">
        <f t="shared" si="11"/>
        <v>-67277.340334209352</v>
      </c>
      <c r="P57" s="17">
        <f t="shared" si="11"/>
        <v>-71275.660544235638</v>
      </c>
      <c r="Q57" s="17">
        <f t="shared" si="11"/>
        <v>-75393.930360562692</v>
      </c>
      <c r="R57" s="17">
        <f t="shared" si="11"/>
        <v>-79635.748271379562</v>
      </c>
      <c r="S57" s="17">
        <f t="shared" si="11"/>
        <v>-84004.82071952094</v>
      </c>
    </row>
    <row r="58" spans="1:19">
      <c r="A58" s="2" t="s">
        <v>34</v>
      </c>
      <c r="D58" s="5">
        <v>0.02</v>
      </c>
      <c r="E58" s="5">
        <v>0.02</v>
      </c>
      <c r="F58" s="5">
        <v>0.02</v>
      </c>
      <c r="G58" s="5">
        <v>0.02</v>
      </c>
      <c r="H58" s="5">
        <v>0.02</v>
      </c>
      <c r="I58" s="5">
        <v>0.03</v>
      </c>
      <c r="J58" s="5">
        <v>0.03</v>
      </c>
      <c r="K58" s="5">
        <v>0.03</v>
      </c>
      <c r="L58" s="5">
        <v>0.03</v>
      </c>
      <c r="M58" s="5">
        <v>0.03</v>
      </c>
      <c r="N58" s="5">
        <v>0.04</v>
      </c>
      <c r="O58" s="5">
        <v>0.04</v>
      </c>
      <c r="P58" s="5">
        <v>0.04</v>
      </c>
      <c r="Q58" s="5">
        <v>0.04</v>
      </c>
      <c r="R58" s="5">
        <v>0.05</v>
      </c>
      <c r="S58" s="5">
        <v>0.05</v>
      </c>
    </row>
    <row r="59" spans="1:19">
      <c r="A59" s="2" t="s">
        <v>29</v>
      </c>
      <c r="D59" s="16">
        <f>+S40*D58</f>
        <v>27983.194674228929</v>
      </c>
      <c r="E59" s="16">
        <f>+D60*E58</f>
        <v>28263.026620971217</v>
      </c>
      <c r="F59" s="16">
        <f t="shared" ref="F59:S59" si="12">+E60*F58</f>
        <v>28545.656887180929</v>
      </c>
      <c r="G59" s="16">
        <f t="shared" si="12"/>
        <v>28831.113456052739</v>
      </c>
      <c r="H59" s="16">
        <f t="shared" si="12"/>
        <v>29119.424590613264</v>
      </c>
      <c r="I59" s="16">
        <f t="shared" si="12"/>
        <v>44115.928254779094</v>
      </c>
      <c r="J59" s="16">
        <f t="shared" si="12"/>
        <v>44115.928254779094</v>
      </c>
      <c r="K59" s="16">
        <f t="shared" si="12"/>
        <v>44115.928254779094</v>
      </c>
      <c r="L59" s="16">
        <f t="shared" si="12"/>
        <v>44115.928254779094</v>
      </c>
      <c r="M59" s="16">
        <f>+L60*M58</f>
        <v>44115.928254779094</v>
      </c>
      <c r="N59" s="16">
        <f>+M60*N58</f>
        <v>58821.237673038791</v>
      </c>
      <c r="O59" s="16">
        <f t="shared" si="12"/>
        <v>58233.025296308406</v>
      </c>
      <c r="P59" s="16">
        <f t="shared" si="12"/>
        <v>57650.695043345331</v>
      </c>
      <c r="Q59" s="16">
        <f t="shared" si="12"/>
        <v>57074.188092911878</v>
      </c>
      <c r="R59" s="16">
        <f t="shared" si="12"/>
        <v>70629.307764978454</v>
      </c>
      <c r="S59" s="16">
        <f t="shared" si="12"/>
        <v>69216.721609678891</v>
      </c>
    </row>
    <row r="60" spans="1:19">
      <c r="A60" s="1" t="s">
        <v>9</v>
      </c>
      <c r="D60" s="18">
        <f>+S40+(S40*$B$10)-D59</f>
        <v>1413151.3310485608</v>
      </c>
      <c r="E60" s="18">
        <f t="shared" ref="E60:S60" si="13">+D60+(D60*$B$10)-E59</f>
        <v>1427282.8443590463</v>
      </c>
      <c r="F60" s="18">
        <f t="shared" si="13"/>
        <v>1441555.6728026369</v>
      </c>
      <c r="G60" s="18">
        <f t="shared" si="13"/>
        <v>1455971.2295306632</v>
      </c>
      <c r="H60" s="18">
        <f t="shared" si="13"/>
        <v>1470530.9418259698</v>
      </c>
      <c r="I60" s="18">
        <f t="shared" si="13"/>
        <v>1470530.9418259698</v>
      </c>
      <c r="J60" s="18">
        <f t="shared" si="13"/>
        <v>1470530.9418259698</v>
      </c>
      <c r="K60" s="18">
        <f t="shared" si="13"/>
        <v>1470530.9418259698</v>
      </c>
      <c r="L60" s="18">
        <f t="shared" si="13"/>
        <v>1470530.9418259698</v>
      </c>
      <c r="M60" s="18">
        <f t="shared" si="13"/>
        <v>1470530.9418259698</v>
      </c>
      <c r="N60" s="18">
        <f t="shared" si="13"/>
        <v>1455825.6324077102</v>
      </c>
      <c r="O60" s="18">
        <f t="shared" si="13"/>
        <v>1441267.3760836332</v>
      </c>
      <c r="P60" s="18">
        <f t="shared" si="13"/>
        <v>1426854.7023227969</v>
      </c>
      <c r="Q60" s="18">
        <f t="shared" si="13"/>
        <v>1412586.155299569</v>
      </c>
      <c r="R60" s="18">
        <f t="shared" si="13"/>
        <v>1384334.4321935778</v>
      </c>
      <c r="S60" s="18">
        <f t="shared" si="13"/>
        <v>1356647.7435497062</v>
      </c>
    </row>
    <row r="61" spans="1:19">
      <c r="A61" s="2"/>
    </row>
    <row r="62" spans="1:19" ht="15.75" thickBot="1">
      <c r="A62" s="1" t="s">
        <v>10</v>
      </c>
      <c r="D62" s="19">
        <f t="shared" ref="D62:S62" si="14">+D57+D59</f>
        <v>-2299.1916716983105</v>
      </c>
      <c r="E62" s="19">
        <f t="shared" si="14"/>
        <v>-4907.8313153338349</v>
      </c>
      <c r="F62" s="19">
        <f t="shared" si="14"/>
        <v>-7600.326787213271</v>
      </c>
      <c r="G62" s="19">
        <f t="shared" si="14"/>
        <v>-10379.249728573286</v>
      </c>
      <c r="H62" s="19">
        <f t="shared" si="14"/>
        <v>-13247.249489551548</v>
      </c>
      <c r="I62" s="19">
        <f t="shared" si="14"/>
        <v>-1501.746047790657</v>
      </c>
      <c r="J62" s="19">
        <f t="shared" si="14"/>
        <v>-4850.2762768677494</v>
      </c>
      <c r="K62" s="19">
        <f t="shared" si="14"/>
        <v>-8299.2624128171592</v>
      </c>
      <c r="L62" s="19">
        <f t="shared" si="14"/>
        <v>-11851.718132845053</v>
      </c>
      <c r="M62" s="19">
        <f t="shared" si="14"/>
        <v>-15510.747524473773</v>
      </c>
      <c r="N62" s="19">
        <f t="shared" si="14"/>
        <v>-4574.2383795916539</v>
      </c>
      <c r="O62" s="19">
        <f t="shared" si="14"/>
        <v>-9044.3150379009458</v>
      </c>
      <c r="P62" s="19">
        <f t="shared" si="14"/>
        <v>-13624.965500890306</v>
      </c>
      <c r="Q62" s="19">
        <f t="shared" si="14"/>
        <v>-18319.742267650814</v>
      </c>
      <c r="R62" s="19">
        <f t="shared" si="14"/>
        <v>-9006.440506401108</v>
      </c>
      <c r="S62" s="19">
        <f t="shared" si="14"/>
        <v>-14788.099109842049</v>
      </c>
    </row>
    <row r="63" spans="1:19" ht="15.75" thickTop="1">
      <c r="A63" s="2"/>
    </row>
    <row r="64" spans="1:19">
      <c r="A64" s="1" t="s">
        <v>11</v>
      </c>
      <c r="D64" s="20">
        <f t="shared" ref="D64:S64" si="15">+D62/-D60</f>
        <v>1.6269960769115268E-3</v>
      </c>
      <c r="E64" s="20">
        <f t="shared" si="15"/>
        <v>3.4385835538700165E-3</v>
      </c>
      <c r="F64" s="20">
        <f t="shared" si="15"/>
        <v>5.2723088886583924E-3</v>
      </c>
      <c r="G64" s="20">
        <f t="shared" si="15"/>
        <v>7.1287464463972057E-3</v>
      </c>
      <c r="H64" s="20">
        <f t="shared" si="15"/>
        <v>9.0084806193213001E-3</v>
      </c>
      <c r="I64" s="20">
        <f t="shared" si="15"/>
        <v>1.0212270990543912E-3</v>
      </c>
      <c r="J64" s="20">
        <f t="shared" si="15"/>
        <v>3.2983163692190814E-3</v>
      </c>
      <c r="K64" s="20">
        <f t="shared" si="15"/>
        <v>5.6437183174887157E-3</v>
      </c>
      <c r="L64" s="20">
        <f t="shared" si="15"/>
        <v>8.059482324206441E-3</v>
      </c>
      <c r="M64" s="20">
        <f t="shared" si="15"/>
        <v>1.0547719251125688E-2</v>
      </c>
      <c r="N64" s="20">
        <f t="shared" si="15"/>
        <v>3.1420235210631452E-3</v>
      </c>
      <c r="O64" s="20">
        <f t="shared" si="15"/>
        <v>6.2752513433538834E-3</v>
      </c>
      <c r="P64" s="20">
        <f t="shared" si="15"/>
        <v>9.5489509048889368E-3</v>
      </c>
      <c r="Q64" s="20">
        <f t="shared" si="15"/>
        <v>1.2968937999937938E-2</v>
      </c>
      <c r="R64" s="20">
        <f t="shared" si="15"/>
        <v>6.505971604079625E-3</v>
      </c>
      <c r="S64" s="20">
        <f t="shared" si="15"/>
        <v>1.0900470796603827E-2</v>
      </c>
    </row>
  </sheetData>
  <phoneticPr fontId="9" type="noConversion"/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headerFooter>
    <oddFooter>&amp;C&amp;10Copyright 2012 By Peter J Rosenwald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PJR</dc:creator>
  <cp:lastModifiedBy>Nancy</cp:lastModifiedBy>
  <cp:lastPrinted>2012-08-23T15:54:26Z</cp:lastPrinted>
  <dcterms:created xsi:type="dcterms:W3CDTF">2012-08-05T23:36:12Z</dcterms:created>
  <dcterms:modified xsi:type="dcterms:W3CDTF">2012-08-28T16:16:12Z</dcterms:modified>
</cp:coreProperties>
</file>